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suni-my.sharepoint.com/personal/b_w_j_pirok_uva_nl/Documents/Boek Separation Sciences/Website/"/>
    </mc:Choice>
  </mc:AlternateContent>
  <xr:revisionPtr revIDLastSave="364" documentId="8_{59DBCF2F-7AB9-7D4B-B088-CE2C79826FA5}" xr6:coauthVersionLast="47" xr6:coauthVersionMax="47" xr10:uidLastSave="{4E86E90C-F3A2-7741-858D-AD18F3520E21}"/>
  <bookViews>
    <workbookView xWindow="2260" yWindow="1200" windowWidth="29080" windowHeight="26800" xr2:uid="{DAA9D437-BD5C-A744-BC99-1B7F4865E9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31" i="1"/>
  <c r="F29" i="1"/>
  <c r="F27" i="1"/>
  <c r="F26" i="1"/>
  <c r="F12" i="1"/>
  <c r="F11" i="1"/>
  <c r="F10" i="1"/>
  <c r="F16" i="1"/>
  <c r="F19" i="1" s="1"/>
  <c r="F15" i="1"/>
  <c r="F17" i="1" s="1"/>
  <c r="F20" i="1" s="1"/>
  <c r="F21" i="1" s="1"/>
  <c r="F14" i="1"/>
  <c r="F23" i="1" s="1"/>
  <c r="F6" i="1"/>
  <c r="F7" i="1" s="1"/>
  <c r="F8" i="1" l="1"/>
</calcChain>
</file>

<file path=xl/sharedStrings.xml><?xml version="1.0" encoding="utf-8"?>
<sst xmlns="http://schemas.openxmlformats.org/spreadsheetml/2006/main" count="57" uniqueCount="46">
  <si>
    <t>Calculations</t>
  </si>
  <si>
    <t>Gathering Information</t>
  </si>
  <si>
    <t>Explanation</t>
  </si>
  <si>
    <t>mm</t>
  </si>
  <si>
    <t>μL/min</t>
  </si>
  <si>
    <t>μL (=mm^3)</t>
  </si>
  <si>
    <t>min</t>
  </si>
  <si>
    <t>s</t>
  </si>
  <si>
    <t>Column i.d. (d_c)</t>
  </si>
  <si>
    <t>Column length (L)</t>
  </si>
  <si>
    <t>Porosity (ε)</t>
  </si>
  <si>
    <t>Flow rate (F)</t>
  </si>
  <si>
    <t>Column void volume and time</t>
  </si>
  <si>
    <t>Analytical Separation Science - B.W.J. Pirok &amp; P.J. Schoenmakers - Royal Society of Chemistry - 2025 - This sheet accompanies lesson 1 of the Separation Sciences course. Copyright Bob Pirok 2025</t>
  </si>
  <si>
    <t>Chromatogram readout</t>
  </si>
  <si>
    <t>peak #</t>
  </si>
  <si>
    <t>tR [min]</t>
  </si>
  <si>
    <t>W1/2 [min]</t>
  </si>
  <si>
    <t>Retention factor &amp; selectivity</t>
  </si>
  <si>
    <t>k_2</t>
  </si>
  <si>
    <t>k_3</t>
  </si>
  <si>
    <t>alpha</t>
  </si>
  <si>
    <t>Plate number and plate height</t>
  </si>
  <si>
    <t>N_2</t>
  </si>
  <si>
    <t>N_3</t>
  </si>
  <si>
    <t>H_2</t>
  </si>
  <si>
    <t>H_3</t>
  </si>
  <si>
    <t>sigma_2</t>
  </si>
  <si>
    <t>sigma_3</t>
  </si>
  <si>
    <t>μm</t>
  </si>
  <si>
    <t>Resolution</t>
  </si>
  <si>
    <t>R_s</t>
  </si>
  <si>
    <t>The porosity here was assumed to be 0.65, but in practice any number between 0.56 and 0.7 would be a valid theoretical estimate for a fully porous particle. This highly depends on the type of column. For the plate number we must remember to convert the peak-width-at-half-height into the peak standard deviation in time. This is also shown in the book, and Figure 4B on the website page of Lesson 1 of the Separation Science course.</t>
  </si>
  <si>
    <t>Separation Sciences - 01 - Fundamentals of Chromatography</t>
  </si>
  <si>
    <t>N Required</t>
  </si>
  <si>
    <t>R_s,req</t>
  </si>
  <si>
    <t>k_mean</t>
  </si>
  <si>
    <t>N_req</t>
  </si>
  <si>
    <t>L Required</t>
  </si>
  <si>
    <t>L_req</t>
  </si>
  <si>
    <t>R_s with double k</t>
  </si>
  <si>
    <t>R_s_new</t>
  </si>
  <si>
    <t>N</t>
  </si>
  <si>
    <t>k_mean_new</t>
  </si>
  <si>
    <t>V_0</t>
  </si>
  <si>
    <t>t_0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</si>
</sst>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00000"/>
    <numFmt numFmtId="166" formatCode="0.000"/>
  </numFmts>
  <fonts count="13"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0"/>
      <name val="Aptos Narrow"/>
      <scheme val="minor"/>
    </font>
    <font>
      <b/>
      <sz val="26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</font>
    <font>
      <b/>
      <sz val="12"/>
      <color theme="0"/>
      <name val="Aptos Narrow (Body)"/>
    </font>
    <font>
      <sz val="12"/>
      <color theme="0"/>
      <name val="Aptos Narrow (Body)"/>
    </font>
    <font>
      <sz val="12"/>
      <color theme="1"/>
      <name val="Aptos Narrow (Body)"/>
    </font>
    <font>
      <sz val="12"/>
      <name val="Aptos Narrow (Body)"/>
    </font>
    <font>
      <b/>
      <sz val="12"/>
      <name val="Aptos Narrow"/>
      <scheme val="minor"/>
    </font>
    <font>
      <sz val="12"/>
      <name val="Univers"/>
      <family val="2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2" borderId="0" xfId="0" applyFont="1" applyFill="1"/>
    <xf numFmtId="164" fontId="0" fillId="0" borderId="0" xfId="0" applyNumberFormat="1"/>
    <xf numFmtId="165" fontId="4" fillId="0" borderId="0" xfId="0" applyNumberFormat="1" applyFont="1"/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9" fillId="0" borderId="0" xfId="0" applyFont="1"/>
    <xf numFmtId="0" fontId="10" fillId="4" borderId="2" xfId="0" applyFont="1" applyFill="1" applyBorder="1"/>
    <xf numFmtId="0" fontId="10" fillId="4" borderId="3" xfId="0" applyFont="1" applyFill="1" applyBorder="1"/>
    <xf numFmtId="0" fontId="10" fillId="4" borderId="4" xfId="0" applyFont="1" applyFill="1" applyBorder="1"/>
    <xf numFmtId="0" fontId="12" fillId="5" borderId="0" xfId="0" applyFont="1" applyFill="1" applyAlignment="1">
      <alignment horizontal="right" vertical="top" wrapText="1"/>
    </xf>
    <xf numFmtId="0" fontId="12" fillId="7" borderId="0" xfId="0" applyFont="1" applyFill="1" applyAlignment="1">
      <alignment horizontal="right" vertical="top" wrapText="1"/>
    </xf>
    <xf numFmtId="0" fontId="7" fillId="2" borderId="7" xfId="0" applyFont="1" applyFill="1" applyBorder="1"/>
    <xf numFmtId="0" fontId="8" fillId="2" borderId="5" xfId="0" applyFont="1" applyFill="1" applyBorder="1"/>
    <xf numFmtId="0" fontId="8" fillId="2" borderId="8" xfId="0" applyFont="1" applyFill="1" applyBorder="1"/>
    <xf numFmtId="0" fontId="12" fillId="5" borderId="9" xfId="0" applyFont="1" applyFill="1" applyBorder="1" applyAlignment="1">
      <alignment horizontal="right" vertical="top" wrapText="1"/>
    </xf>
    <xf numFmtId="0" fontId="12" fillId="5" borderId="10" xfId="0" applyFont="1" applyFill="1" applyBorder="1" applyAlignment="1">
      <alignment horizontal="right" vertical="top" wrapText="1"/>
    </xf>
    <xf numFmtId="0" fontId="12" fillId="7" borderId="9" xfId="0" applyFont="1" applyFill="1" applyBorder="1" applyAlignment="1">
      <alignment horizontal="right" vertical="top" wrapText="1"/>
    </xf>
    <xf numFmtId="0" fontId="12" fillId="7" borderId="10" xfId="0" applyFont="1" applyFill="1" applyBorder="1" applyAlignment="1">
      <alignment horizontal="right" vertical="top" wrapText="1"/>
    </xf>
    <xf numFmtId="0" fontId="12" fillId="5" borderId="11" xfId="0" applyFont="1" applyFill="1" applyBorder="1" applyAlignment="1">
      <alignment horizontal="right" vertical="top" wrapText="1"/>
    </xf>
    <xf numFmtId="0" fontId="12" fillId="5" borderId="12" xfId="0" applyFont="1" applyFill="1" applyBorder="1" applyAlignment="1">
      <alignment horizontal="right" vertical="top" wrapText="1"/>
    </xf>
    <xf numFmtId="0" fontId="12" fillId="5" borderId="13" xfId="0" applyFont="1" applyFill="1" applyBorder="1" applyAlignment="1">
      <alignment horizontal="right" vertical="top" wrapText="1"/>
    </xf>
    <xf numFmtId="0" fontId="11" fillId="3" borderId="14" xfId="0" applyFont="1" applyFill="1" applyBorder="1" applyAlignment="1">
      <alignment horizontal="right" vertical="top" wrapText="1"/>
    </xf>
    <xf numFmtId="0" fontId="11" fillId="3" borderId="6" xfId="0" applyFont="1" applyFill="1" applyBorder="1" applyAlignment="1">
      <alignment horizontal="right" vertical="top" wrapText="1"/>
    </xf>
    <xf numFmtId="0" fontId="11" fillId="3" borderId="15" xfId="0" applyFont="1" applyFill="1" applyBorder="1" applyAlignment="1">
      <alignment horizontal="right" vertical="top" wrapText="1"/>
    </xf>
    <xf numFmtId="0" fontId="10" fillId="0" borderId="9" xfId="0" applyFont="1" applyBorder="1"/>
    <xf numFmtId="0" fontId="10" fillId="0" borderId="10" xfId="0" applyFont="1" applyBorder="1"/>
    <xf numFmtId="0" fontId="10" fillId="0" borderId="11" xfId="0" applyFont="1" applyBorder="1"/>
    <xf numFmtId="0" fontId="10" fillId="0" borderId="13" xfId="0" applyFont="1" applyBorder="1"/>
    <xf numFmtId="0" fontId="5" fillId="3" borderId="14" xfId="0" applyFont="1" applyFill="1" applyBorder="1"/>
    <xf numFmtId="0" fontId="8" fillId="3" borderId="6" xfId="0" applyFont="1" applyFill="1" applyBorder="1"/>
    <xf numFmtId="0" fontId="8" fillId="3" borderId="15" xfId="0" applyFont="1" applyFill="1" applyBorder="1"/>
    <xf numFmtId="1" fontId="10" fillId="0" borderId="0" xfId="0" applyNumberFormat="1" applyFont="1"/>
    <xf numFmtId="1" fontId="10" fillId="6" borderId="12" xfId="0" applyNumberFormat="1" applyFont="1" applyFill="1" applyBorder="1"/>
    <xf numFmtId="166" fontId="0" fillId="0" borderId="0" xfId="0" applyNumberFormat="1"/>
    <xf numFmtId="0" fontId="10" fillId="0" borderId="7" xfId="0" applyFont="1" applyBorder="1"/>
    <xf numFmtId="0" fontId="0" fillId="0" borderId="8" xfId="0" applyBorder="1"/>
    <xf numFmtId="0" fontId="0" fillId="0" borderId="10" xfId="0" applyBorder="1"/>
    <xf numFmtId="0" fontId="0" fillId="0" borderId="11" xfId="0" applyBorder="1" applyAlignment="1">
      <alignment horizontal="left"/>
    </xf>
    <xf numFmtId="2" fontId="0" fillId="6" borderId="12" xfId="0" applyNumberFormat="1" applyFill="1" applyBorder="1" applyAlignment="1">
      <alignment horizontal="right"/>
    </xf>
    <xf numFmtId="0" fontId="0" fillId="0" borderId="13" xfId="0" applyBorder="1"/>
    <xf numFmtId="0" fontId="0" fillId="0" borderId="7" xfId="0" applyBorder="1" applyAlignment="1">
      <alignment horizontal="left"/>
    </xf>
    <xf numFmtId="166" fontId="0" fillId="0" borderId="5" xfId="0" applyNumberFormat="1" applyBorder="1" applyAlignment="1">
      <alignment horizontal="right"/>
    </xf>
    <xf numFmtId="0" fontId="0" fillId="0" borderId="9" xfId="0" applyBorder="1" applyAlignment="1">
      <alignment horizontal="left"/>
    </xf>
    <xf numFmtId="166" fontId="0" fillId="0" borderId="0" xfId="0" applyNumberFormat="1" applyAlignment="1">
      <alignment horizontal="right"/>
    </xf>
    <xf numFmtId="1" fontId="0" fillId="0" borderId="0" xfId="0" applyNumberFormat="1"/>
    <xf numFmtId="164" fontId="0" fillId="0" borderId="0" xfId="0" applyNumberFormat="1" applyAlignment="1">
      <alignment horizontal="right"/>
    </xf>
    <xf numFmtId="2" fontId="0" fillId="6" borderId="0" xfId="0" applyNumberFormat="1" applyFill="1" applyAlignment="1">
      <alignment horizontal="right"/>
    </xf>
    <xf numFmtId="0" fontId="0" fillId="0" borderId="14" xfId="0" applyBorder="1" applyAlignment="1">
      <alignment horizontal="left"/>
    </xf>
    <xf numFmtId="0" fontId="0" fillId="0" borderId="15" xfId="0" applyBorder="1"/>
    <xf numFmtId="2" fontId="0" fillId="6" borderId="6" xfId="0" applyNumberFormat="1" applyFill="1" applyBorder="1" applyAlignment="1">
      <alignment horizontal="right"/>
    </xf>
    <xf numFmtId="166" fontId="0" fillId="0" borderId="5" xfId="0" applyNumberFormat="1" applyBorder="1"/>
    <xf numFmtId="166" fontId="0" fillId="6" borderId="12" xfId="0" applyNumberFormat="1" applyFill="1" applyBorder="1" applyAlignment="1">
      <alignment horizontal="right"/>
    </xf>
    <xf numFmtId="166" fontId="10" fillId="6" borderId="0" xfId="0" applyNumberFormat="1" applyFont="1" applyFill="1"/>
    <xf numFmtId="0" fontId="5" fillId="3" borderId="7" xfId="0" applyFont="1" applyFill="1" applyBorder="1"/>
    <xf numFmtId="0" fontId="8" fillId="3" borderId="5" xfId="0" applyFont="1" applyFill="1" applyBorder="1"/>
    <xf numFmtId="0" fontId="8" fillId="3" borderId="8" xfId="0" applyFont="1" applyFill="1" applyBorder="1"/>
    <xf numFmtId="0" fontId="0" fillId="0" borderId="11" xfId="0" applyBorder="1"/>
    <xf numFmtId="1" fontId="0" fillId="0" borderId="12" xfId="0" applyNumberFormat="1" applyBorder="1"/>
    <xf numFmtId="0" fontId="10" fillId="4" borderId="1" xfId="0" applyFont="1" applyFill="1" applyBorder="1"/>
    <xf numFmtId="0" fontId="0" fillId="0" borderId="14" xfId="0" applyBorder="1"/>
    <xf numFmtId="0" fontId="3" fillId="3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5" borderId="0" xfId="0" applyFill="1" applyAlignment="1">
      <alignment horizontal="left" vertical="top" wrapText="1"/>
    </xf>
    <xf numFmtId="1" fontId="0" fillId="6" borderId="6" xfId="0" applyNumberFormat="1" applyFill="1" applyBorder="1"/>
    <xf numFmtId="0" fontId="0" fillId="0" borderId="0" xfId="0" applyBorder="1" applyAlignment="1">
      <alignment horizontal="right"/>
    </xf>
    <xf numFmtId="1" fontId="0" fillId="0" borderId="0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12700</xdr:colOff>
      <xdr:row>5</xdr:row>
      <xdr:rowOff>0</xdr:rowOff>
    </xdr:from>
    <xdr:ext cx="2400300" cy="61529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64B19873-58D8-DA42-BBF2-F91D84404B68}"/>
                </a:ext>
              </a:extLst>
            </xdr:cNvPr>
            <xdr:cNvSpPr txBox="1"/>
          </xdr:nvSpPr>
          <xdr:spPr>
            <a:xfrm>
              <a:off x="6096000" y="1320800"/>
              <a:ext cx="2400300" cy="615297"/>
            </a:xfrm>
            <a:prstGeom prst="rect">
              <a:avLst/>
            </a:prstGeom>
            <a:solidFill>
              <a:srgbClr val="CCECFF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20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000" b="0" i="1">
                            <a:latin typeface="Cambria Math" panose="02040503050406030204" pitchFamily="18" charset="0"/>
                          </a:rPr>
                          <m:t>𝑉</m:t>
                        </m:r>
                      </m:e>
                      <m:sub>
                        <m:r>
                          <a:rPr lang="en-US" sz="20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en-US" sz="2000" b="0" i="1">
                        <a:latin typeface="Cambria Math" panose="02040503050406030204" pitchFamily="18" charset="0"/>
                      </a:rPr>
                      <m:t>=</m:t>
                    </m:r>
                    <m:r>
                      <m:rPr>
                        <m:sty m:val="p"/>
                      </m:rPr>
                      <a:rPr lang="el-GR" sz="2000" b="0" i="1">
                        <a:latin typeface="Cambria Math" panose="02040503050406030204" pitchFamily="18" charset="0"/>
                      </a:rPr>
                      <m:t>ε</m:t>
                    </m:r>
                    <m:r>
                      <a:rPr lang="el-GR" sz="2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f>
                      <m:fPr>
                        <m:ctrlPr>
                          <a:rPr lang="en-US" sz="2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el-GR" sz="2000" b="0" i="1">
                            <a:latin typeface="Cambria Math" panose="02040503050406030204" pitchFamily="18" charset="0"/>
                          </a:rPr>
                          <m:t>π</m:t>
                        </m:r>
                      </m:num>
                      <m:den>
                        <m:r>
                          <a:rPr lang="en-US" sz="20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  <m:r>
                      <a:rPr lang="en-US" sz="2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sSubSup>
                      <m:sSubSupPr>
                        <m:ctrlPr>
                          <a:rPr lang="en-US" sz="2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2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𝑑</m:t>
                        </m:r>
                      </m:e>
                      <m:sub>
                        <m:r>
                          <a:rPr lang="en-US" sz="2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𝑐</m:t>
                        </m:r>
                      </m:sub>
                      <m:sup>
                        <m:r>
                          <a:rPr lang="en-US" sz="2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2</m:t>
                        </m:r>
                      </m:sup>
                    </m:sSubSup>
                    <m:r>
                      <a:rPr lang="en-US" sz="2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en-US" sz="2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𝐿</m:t>
                    </m:r>
                  </m:oMath>
                </m:oMathPara>
              </a14:m>
              <a:endParaRPr lang="en-US" sz="20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64B19873-58D8-DA42-BBF2-F91D84404B68}"/>
                </a:ext>
              </a:extLst>
            </xdr:cNvPr>
            <xdr:cNvSpPr txBox="1"/>
          </xdr:nvSpPr>
          <xdr:spPr>
            <a:xfrm>
              <a:off x="6096000" y="1320800"/>
              <a:ext cx="2400300" cy="615297"/>
            </a:xfrm>
            <a:prstGeom prst="rect">
              <a:avLst/>
            </a:prstGeom>
            <a:solidFill>
              <a:srgbClr val="CCECFF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2000" b="0" i="0">
                  <a:latin typeface="Cambria Math" panose="02040503050406030204" pitchFamily="18" charset="0"/>
                </a:rPr>
                <a:t>𝑉_0=</a:t>
              </a:r>
              <a:r>
                <a:rPr lang="el-GR" sz="2000" b="0" i="0">
                  <a:latin typeface="Cambria Math" panose="02040503050406030204" pitchFamily="18" charset="0"/>
                </a:rPr>
                <a:t>ε</a:t>
              </a:r>
              <a:r>
                <a:rPr lang="el-GR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el-GR" sz="2000" b="0" i="0">
                  <a:latin typeface="Cambria Math" panose="02040503050406030204" pitchFamily="18" charset="0"/>
                </a:rPr>
                <a:t>π</a:t>
              </a:r>
              <a:r>
                <a:rPr lang="en-US" sz="2000" b="0" i="0">
                  <a:latin typeface="Cambria Math" panose="02040503050406030204" pitchFamily="18" charset="0"/>
                </a:rPr>
                <a:t>/4</a:t>
              </a:r>
              <a:r>
                <a:rPr lang="en-US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∙𝑑_𝑐^2∙𝐿</a:t>
              </a:r>
              <a:endParaRPr lang="en-US" sz="2000"/>
            </a:p>
          </xdr:txBody>
        </xdr:sp>
      </mc:Fallback>
    </mc:AlternateContent>
    <xdr:clientData/>
  </xdr:oneCellAnchor>
  <xdr:oneCellAnchor>
    <xdr:from>
      <xdr:col>7</xdr:col>
      <xdr:colOff>0</xdr:colOff>
      <xdr:row>13</xdr:row>
      <xdr:rowOff>0</xdr:rowOff>
    </xdr:from>
    <xdr:ext cx="1378646" cy="71551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EACA027B-87B2-1C4C-8865-E9DE9231C19C}"/>
                </a:ext>
              </a:extLst>
            </xdr:cNvPr>
            <xdr:cNvSpPr txBox="1"/>
          </xdr:nvSpPr>
          <xdr:spPr>
            <a:xfrm>
              <a:off x="6083300" y="2959100"/>
              <a:ext cx="1378646" cy="715517"/>
            </a:xfrm>
            <a:prstGeom prst="rect">
              <a:avLst/>
            </a:prstGeom>
            <a:solidFill>
              <a:srgbClr val="CCECFF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𝑁</m:t>
                    </m:r>
                    <m:r>
                      <a:rPr lang="en-US" sz="2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sSup>
                      <m:sSupPr>
                        <m:ctrlPr>
                          <a:rPr lang="en-US" sz="2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en-US" sz="20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US" sz="20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sSub>
                                  <m:sSubPr>
                                    <m:ctrlPr>
                                      <a:rPr lang="en-US" sz="20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US" sz="20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𝑡</m:t>
                                    </m:r>
                                  </m:e>
                                  <m:sub>
                                    <m:r>
                                      <a:rPr lang="en-US" sz="20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𝑅</m:t>
                                    </m:r>
                                  </m:sub>
                                </m:sSub>
                              </m:num>
                              <m:den>
                                <m:r>
                                  <m:rPr>
                                    <m:sty m:val="p"/>
                                  </m:rPr>
                                  <a:rPr lang="el-GR" sz="20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σ</m:t>
                                </m:r>
                              </m:den>
                            </m:f>
                          </m:e>
                        </m:d>
                      </m:e>
                      <m:sup>
                        <m:r>
                          <a:rPr lang="en-US" sz="2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n-US" sz="200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EACA027B-87B2-1C4C-8865-E9DE9231C19C}"/>
                </a:ext>
              </a:extLst>
            </xdr:cNvPr>
            <xdr:cNvSpPr txBox="1"/>
          </xdr:nvSpPr>
          <xdr:spPr>
            <a:xfrm>
              <a:off x="6083300" y="2959100"/>
              <a:ext cx="1378646" cy="715517"/>
            </a:xfrm>
            <a:prstGeom prst="rect">
              <a:avLst/>
            </a:prstGeom>
            <a:solidFill>
              <a:srgbClr val="CCECFF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/>
              <a:r>
                <a:rPr lang="en-US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𝑁=(𝑡_𝑅/</a:t>
              </a:r>
              <a:r>
                <a:rPr lang="el-GR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σ)</a:t>
              </a:r>
              <a:r>
                <a:rPr lang="en-US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^2</a:t>
              </a:r>
              <a:endParaRPr lang="en-US" sz="200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835E3-7D60-5D4B-AB75-85CF29E41B3B}">
  <dimension ref="A1:R117"/>
  <sheetViews>
    <sheetView tabSelected="1" workbookViewId="0">
      <selection activeCell="J34" sqref="J34"/>
    </sheetView>
  </sheetViews>
  <sheetFormatPr baseColWidth="10" defaultRowHeight="16"/>
  <cols>
    <col min="1" max="1" width="15.83203125" customWidth="1"/>
    <col min="3" max="3" width="10.6640625" customWidth="1"/>
    <col min="4" max="4" width="10.83203125" customWidth="1"/>
    <col min="5" max="5" width="12.5" style="5" customWidth="1"/>
    <col min="6" max="6" width="10.5" style="5" customWidth="1"/>
  </cols>
  <sheetData>
    <row r="1" spans="1:18" ht="40" customHeight="1">
      <c r="A1" s="62" t="s">
        <v>33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8">
      <c r="A2" s="63" t="s">
        <v>13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4" spans="1:18">
      <c r="A4" s="13" t="s">
        <v>1</v>
      </c>
      <c r="B4" s="14"/>
      <c r="C4" s="15"/>
      <c r="D4" s="7"/>
      <c r="E4" s="13" t="s">
        <v>0</v>
      </c>
      <c r="F4" s="14"/>
      <c r="G4" s="15"/>
    </row>
    <row r="5" spans="1:18">
      <c r="A5" s="26" t="s">
        <v>9</v>
      </c>
      <c r="B5" s="8">
        <v>100</v>
      </c>
      <c r="C5" s="27" t="s">
        <v>3</v>
      </c>
      <c r="D5" s="7"/>
      <c r="E5" s="30" t="s">
        <v>12</v>
      </c>
      <c r="F5" s="31"/>
      <c r="G5" s="32"/>
    </row>
    <row r="6" spans="1:18">
      <c r="A6" s="26" t="s">
        <v>8</v>
      </c>
      <c r="B6" s="9">
        <v>2.1</v>
      </c>
      <c r="C6" s="27" t="s">
        <v>3</v>
      </c>
      <c r="D6" s="7"/>
      <c r="E6" s="26" t="s">
        <v>44</v>
      </c>
      <c r="F6" s="33">
        <f>PI()/4*B5*B7*B6^2</f>
        <v>225.13438353787856</v>
      </c>
      <c r="G6" s="27" t="s">
        <v>5</v>
      </c>
    </row>
    <row r="7" spans="1:18">
      <c r="A7" s="26" t="s">
        <v>10</v>
      </c>
      <c r="B7" s="9">
        <v>0.65</v>
      </c>
      <c r="C7" s="27"/>
      <c r="D7" s="7"/>
      <c r="E7" s="26" t="s">
        <v>45</v>
      </c>
      <c r="F7" s="54">
        <f>F6/B8</f>
        <v>0.37522397256313095</v>
      </c>
      <c r="G7" s="27" t="s">
        <v>6</v>
      </c>
    </row>
    <row r="8" spans="1:18">
      <c r="A8" s="28" t="s">
        <v>11</v>
      </c>
      <c r="B8" s="10">
        <v>600</v>
      </c>
      <c r="C8" s="29" t="s">
        <v>4</v>
      </c>
      <c r="D8" s="7"/>
      <c r="E8" s="28" t="s">
        <v>45</v>
      </c>
      <c r="F8" s="34">
        <f>F7*60</f>
        <v>22.513438353787858</v>
      </c>
      <c r="G8" s="29" t="s">
        <v>7</v>
      </c>
    </row>
    <row r="9" spans="1:18">
      <c r="C9" s="6"/>
      <c r="E9" s="30" t="s">
        <v>18</v>
      </c>
      <c r="F9" s="31"/>
      <c r="G9" s="32"/>
    </row>
    <row r="10" spans="1:18">
      <c r="C10" s="6"/>
      <c r="E10" s="36" t="s">
        <v>19</v>
      </c>
      <c r="F10" s="52">
        <f>(B14-F7)/F7</f>
        <v>6.1157500459296372</v>
      </c>
      <c r="G10" s="37"/>
    </row>
    <row r="11" spans="1:18">
      <c r="A11" s="13" t="s">
        <v>14</v>
      </c>
      <c r="B11" s="14"/>
      <c r="C11" s="15"/>
      <c r="E11" s="26" t="s">
        <v>20</v>
      </c>
      <c r="F11" s="35">
        <f>(B15-F7)/F7</f>
        <v>6.3822575382865523</v>
      </c>
      <c r="G11" s="38"/>
    </row>
    <row r="12" spans="1:18" ht="17">
      <c r="A12" s="23" t="s">
        <v>15</v>
      </c>
      <c r="B12" s="24" t="s">
        <v>16</v>
      </c>
      <c r="C12" s="25" t="s">
        <v>17</v>
      </c>
      <c r="D12" s="5"/>
      <c r="E12" s="39" t="s">
        <v>21</v>
      </c>
      <c r="F12" s="53">
        <f>F11/F10</f>
        <v>1.0435772375187717</v>
      </c>
      <c r="G12" s="41"/>
    </row>
    <row r="13" spans="1:18">
      <c r="A13" s="16">
        <v>1</v>
      </c>
      <c r="B13" s="11">
        <v>0.39</v>
      </c>
      <c r="C13" s="17">
        <v>8.0000000000000002E-3</v>
      </c>
      <c r="D13" s="5"/>
      <c r="E13" s="30" t="s">
        <v>22</v>
      </c>
      <c r="F13" s="31"/>
      <c r="G13" s="32"/>
      <c r="K13" s="1" t="s">
        <v>2</v>
      </c>
      <c r="L13" s="1"/>
      <c r="M13" s="1"/>
      <c r="N13" s="1"/>
      <c r="O13" s="1"/>
      <c r="P13" s="1"/>
      <c r="Q13" s="1"/>
      <c r="R13" s="1"/>
    </row>
    <row r="14" spans="1:18">
      <c r="A14" s="18">
        <v>2</v>
      </c>
      <c r="B14" s="12">
        <v>2.67</v>
      </c>
      <c r="C14" s="19">
        <v>5.0999999999999997E-2</v>
      </c>
      <c r="D14" s="5"/>
      <c r="E14" s="42" t="s">
        <v>27</v>
      </c>
      <c r="F14" s="43">
        <f>C14/2.35</f>
        <v>2.1702127659574466E-2</v>
      </c>
      <c r="G14" s="37" t="s">
        <v>6</v>
      </c>
      <c r="K14" s="64" t="s">
        <v>32</v>
      </c>
      <c r="L14" s="64"/>
      <c r="M14" s="64"/>
      <c r="N14" s="64"/>
      <c r="O14" s="64"/>
      <c r="P14" s="64"/>
      <c r="Q14" s="64"/>
      <c r="R14" s="64"/>
    </row>
    <row r="15" spans="1:18">
      <c r="A15" s="20">
        <v>3</v>
      </c>
      <c r="B15" s="21">
        <v>2.77</v>
      </c>
      <c r="C15" s="22">
        <v>5.2999999999999999E-2</v>
      </c>
      <c r="D15" s="5"/>
      <c r="E15" s="44" t="s">
        <v>28</v>
      </c>
      <c r="F15" s="45">
        <f>C15/2.35</f>
        <v>2.2553191489361701E-2</v>
      </c>
      <c r="G15" s="38" t="s">
        <v>6</v>
      </c>
      <c r="K15" s="64"/>
      <c r="L15" s="64"/>
      <c r="M15" s="64"/>
      <c r="N15" s="64"/>
      <c r="O15" s="64"/>
      <c r="P15" s="64"/>
      <c r="Q15" s="64"/>
      <c r="R15" s="64"/>
    </row>
    <row r="16" spans="1:18">
      <c r="E16" s="44" t="s">
        <v>23</v>
      </c>
      <c r="F16" s="46">
        <f>(B14/F14)^2</f>
        <v>15136.23615916955</v>
      </c>
      <c r="G16" s="38"/>
      <c r="K16" s="64"/>
      <c r="L16" s="64"/>
      <c r="M16" s="64"/>
      <c r="N16" s="64"/>
      <c r="O16" s="64"/>
      <c r="P16" s="64"/>
      <c r="Q16" s="64"/>
      <c r="R16" s="64"/>
    </row>
    <row r="17" spans="3:18">
      <c r="E17" s="44" t="s">
        <v>24</v>
      </c>
      <c r="F17" s="46">
        <f>(B15/F15)^2</f>
        <v>15084.937789248845</v>
      </c>
      <c r="G17" s="38"/>
      <c r="K17" s="64"/>
      <c r="L17" s="64"/>
      <c r="M17" s="64"/>
      <c r="N17" s="64"/>
      <c r="O17" s="64"/>
      <c r="P17" s="64"/>
      <c r="Q17" s="64"/>
      <c r="R17" s="64"/>
    </row>
    <row r="18" spans="3:18">
      <c r="E18" s="44" t="s">
        <v>25</v>
      </c>
      <c r="F18" s="47">
        <v>6.6E-3</v>
      </c>
      <c r="G18" s="38" t="s">
        <v>3</v>
      </c>
      <c r="K18" s="64"/>
      <c r="L18" s="64"/>
      <c r="M18" s="64"/>
      <c r="N18" s="64"/>
      <c r="O18" s="64"/>
      <c r="P18" s="64"/>
      <c r="Q18" s="64"/>
      <c r="R18" s="64"/>
    </row>
    <row r="19" spans="3:18">
      <c r="E19" s="44" t="s">
        <v>25</v>
      </c>
      <c r="F19" s="48">
        <f>F18*1000</f>
        <v>6.6</v>
      </c>
      <c r="G19" s="38" t="s">
        <v>29</v>
      </c>
      <c r="K19" s="64"/>
      <c r="L19" s="64"/>
      <c r="M19" s="64"/>
      <c r="N19" s="64"/>
      <c r="O19" s="64"/>
      <c r="P19" s="64"/>
      <c r="Q19" s="64"/>
      <c r="R19" s="64"/>
    </row>
    <row r="20" spans="3:18">
      <c r="E20" s="44" t="s">
        <v>26</v>
      </c>
      <c r="F20" s="47">
        <f>B5/F17</f>
        <v>6.6291290953331469E-3</v>
      </c>
      <c r="G20" s="38" t="s">
        <v>3</v>
      </c>
      <c r="K20" s="64"/>
      <c r="L20" s="64"/>
      <c r="M20" s="64"/>
      <c r="N20" s="64"/>
      <c r="O20" s="64"/>
      <c r="P20" s="64"/>
      <c r="Q20" s="64"/>
      <c r="R20" s="64"/>
    </row>
    <row r="21" spans="3:18">
      <c r="E21" s="39" t="s">
        <v>26</v>
      </c>
      <c r="F21" s="40">
        <f>F20*1000</f>
        <v>6.6291290953331465</v>
      </c>
      <c r="G21" s="41" t="s">
        <v>29</v>
      </c>
      <c r="K21" s="64"/>
      <c r="L21" s="64"/>
      <c r="M21" s="64"/>
      <c r="N21" s="64"/>
      <c r="O21" s="64"/>
      <c r="P21" s="64"/>
      <c r="Q21" s="64"/>
      <c r="R21" s="64"/>
    </row>
    <row r="22" spans="3:18">
      <c r="E22" s="30" t="s">
        <v>30</v>
      </c>
      <c r="F22" s="31"/>
      <c r="G22" s="32"/>
      <c r="K22" s="64"/>
      <c r="L22" s="64"/>
      <c r="M22" s="64"/>
      <c r="N22" s="64"/>
      <c r="O22" s="64"/>
      <c r="P22" s="64"/>
      <c r="Q22" s="64"/>
      <c r="R22" s="64"/>
    </row>
    <row r="23" spans="3:18">
      <c r="C23" s="4"/>
      <c r="D23" s="4"/>
      <c r="E23" s="49" t="s">
        <v>31</v>
      </c>
      <c r="F23" s="51">
        <f>(B15-B14)/(2*F14+2*F15)</f>
        <v>1.1298076923076934</v>
      </c>
      <c r="G23" s="50"/>
    </row>
    <row r="24" spans="3:18">
      <c r="C24" s="4"/>
      <c r="D24" s="4"/>
      <c r="E24" s="55" t="s">
        <v>34</v>
      </c>
      <c r="F24" s="56"/>
      <c r="G24" s="57"/>
    </row>
    <row r="25" spans="3:18">
      <c r="C25" s="4"/>
      <c r="D25" s="4"/>
      <c r="E25" s="42" t="s">
        <v>35</v>
      </c>
      <c r="F25" s="60">
        <v>1.5</v>
      </c>
      <c r="G25" s="37"/>
    </row>
    <row r="26" spans="3:18">
      <c r="C26" s="4"/>
      <c r="D26" s="4"/>
      <c r="E26" s="26" t="s">
        <v>36</v>
      </c>
      <c r="F26" s="35">
        <f>(F10+F11)/2</f>
        <v>6.2490037921080948</v>
      </c>
      <c r="G26" s="38"/>
    </row>
    <row r="27" spans="3:18">
      <c r="C27" s="4"/>
      <c r="D27" s="4"/>
      <c r="E27" s="58" t="s">
        <v>37</v>
      </c>
      <c r="F27" s="59">
        <f>((2*1.5*(F12+1)*(1+F26))/(F26*(F12-1)))^2</f>
        <v>26634.240000000053</v>
      </c>
      <c r="G27" s="41"/>
    </row>
    <row r="28" spans="3:18">
      <c r="C28" s="4"/>
      <c r="D28" s="4"/>
      <c r="E28" s="55" t="s">
        <v>38</v>
      </c>
      <c r="F28" s="56"/>
      <c r="G28" s="57"/>
    </row>
    <row r="29" spans="3:18" ht="16" customHeight="1">
      <c r="C29" s="4"/>
      <c r="D29" s="4"/>
      <c r="E29" s="61" t="s">
        <v>39</v>
      </c>
      <c r="F29" s="65">
        <f>F27*F18</f>
        <v>175.78598400000035</v>
      </c>
      <c r="G29" s="50" t="s">
        <v>3</v>
      </c>
    </row>
    <row r="30" spans="3:18">
      <c r="C30" s="4"/>
      <c r="D30" s="4"/>
      <c r="E30" s="55" t="s">
        <v>40</v>
      </c>
      <c r="F30" s="56"/>
      <c r="G30" s="57"/>
    </row>
    <row r="31" spans="3:18">
      <c r="C31" s="4"/>
      <c r="D31" s="4"/>
      <c r="E31" s="42" t="s">
        <v>43</v>
      </c>
      <c r="F31" s="43">
        <f>F26*2</f>
        <v>12.49800758421619</v>
      </c>
      <c r="G31" s="37"/>
    </row>
    <row r="32" spans="3:18">
      <c r="C32" s="4"/>
      <c r="D32" s="4"/>
      <c r="E32" s="44" t="s">
        <v>21</v>
      </c>
      <c r="F32" s="66">
        <v>1.044</v>
      </c>
      <c r="G32" s="38"/>
    </row>
    <row r="33" spans="1:10">
      <c r="C33" s="4"/>
      <c r="D33" s="4"/>
      <c r="E33" s="44" t="s">
        <v>42</v>
      </c>
      <c r="F33" s="67">
        <v>15111</v>
      </c>
      <c r="G33" s="38"/>
    </row>
    <row r="34" spans="1:10">
      <c r="C34" s="4"/>
      <c r="D34" s="4"/>
      <c r="E34" s="39" t="s">
        <v>41</v>
      </c>
      <c r="F34" s="40">
        <f>(SQRT(F33)/2)*((F32-1)/(F32+1))*(F31/(1+F31))</f>
        <v>1.225066060381347</v>
      </c>
      <c r="G34" s="41"/>
      <c r="J34" s="46"/>
    </row>
    <row r="35" spans="1:10">
      <c r="C35" s="4"/>
      <c r="D35" s="4"/>
      <c r="E35"/>
    </row>
    <row r="36" spans="1:10">
      <c r="C36" s="4"/>
      <c r="D36" s="4"/>
      <c r="E36"/>
    </row>
    <row r="37" spans="1:10">
      <c r="C37" s="4"/>
      <c r="D37" s="4"/>
      <c r="E37"/>
    </row>
    <row r="38" spans="1:10">
      <c r="C38" s="4"/>
      <c r="D38" s="4"/>
      <c r="E38"/>
    </row>
    <row r="39" spans="1:10">
      <c r="C39" s="4"/>
      <c r="D39" s="4"/>
      <c r="E39"/>
    </row>
    <row r="40" spans="1:10">
      <c r="C40" s="4"/>
      <c r="D40" s="4"/>
      <c r="E40"/>
    </row>
    <row r="41" spans="1:10">
      <c r="C41" s="4"/>
      <c r="D41" s="4"/>
      <c r="E41"/>
    </row>
    <row r="42" spans="1:10">
      <c r="A42" s="2"/>
      <c r="B42" s="2"/>
      <c r="C42" s="4"/>
      <c r="D42" s="4"/>
      <c r="E42"/>
    </row>
    <row r="43" spans="1:10">
      <c r="A43" s="3"/>
      <c r="B43" s="3"/>
      <c r="C43" s="4"/>
      <c r="D43" s="4"/>
      <c r="E43"/>
    </row>
    <row r="44" spans="1:10">
      <c r="C44" s="4"/>
      <c r="D44" s="4"/>
      <c r="E44"/>
    </row>
    <row r="45" spans="1:10">
      <c r="C45" s="4"/>
      <c r="D45" s="4"/>
      <c r="E45"/>
      <c r="F45"/>
    </row>
    <row r="46" spans="1:10">
      <c r="C46" s="4"/>
      <c r="D46" s="4"/>
      <c r="E46"/>
      <c r="F46"/>
    </row>
    <row r="47" spans="1:10">
      <c r="C47" s="4"/>
      <c r="D47" s="4"/>
      <c r="E47"/>
      <c r="F47"/>
    </row>
    <row r="48" spans="1:10">
      <c r="C48" s="4"/>
      <c r="D48" s="4"/>
      <c r="E48"/>
      <c r="F48"/>
    </row>
    <row r="49" spans="3:6">
      <c r="C49" s="4"/>
      <c r="D49" s="4"/>
      <c r="E49"/>
      <c r="F49"/>
    </row>
    <row r="50" spans="3:6">
      <c r="C50" s="4"/>
      <c r="D50" s="4"/>
      <c r="E50"/>
      <c r="F50"/>
    </row>
    <row r="51" spans="3:6">
      <c r="C51" s="4"/>
      <c r="D51" s="4"/>
      <c r="E51"/>
      <c r="F51"/>
    </row>
    <row r="52" spans="3:6">
      <c r="C52" s="4"/>
      <c r="D52" s="4"/>
      <c r="E52"/>
      <c r="F52"/>
    </row>
    <row r="53" spans="3:6">
      <c r="C53" s="4"/>
      <c r="D53" s="4"/>
      <c r="E53"/>
      <c r="F53"/>
    </row>
    <row r="54" spans="3:6">
      <c r="C54" s="4"/>
      <c r="D54" s="4"/>
      <c r="E54"/>
      <c r="F54"/>
    </row>
    <row r="55" spans="3:6">
      <c r="C55" s="4"/>
      <c r="D55" s="4"/>
      <c r="E55"/>
      <c r="F55"/>
    </row>
    <row r="56" spans="3:6">
      <c r="C56" s="4"/>
      <c r="D56" s="4"/>
      <c r="E56"/>
      <c r="F56"/>
    </row>
    <row r="57" spans="3:6">
      <c r="C57" s="4"/>
      <c r="D57" s="4"/>
      <c r="E57"/>
      <c r="F57"/>
    </row>
    <row r="58" spans="3:6">
      <c r="C58" s="4"/>
      <c r="D58" s="4"/>
      <c r="E58"/>
      <c r="F58"/>
    </row>
    <row r="59" spans="3:6">
      <c r="C59" s="4"/>
      <c r="D59" s="4"/>
      <c r="E59"/>
      <c r="F59"/>
    </row>
    <row r="60" spans="3:6">
      <c r="C60" s="4"/>
      <c r="D60" s="4"/>
      <c r="E60"/>
      <c r="F60"/>
    </row>
    <row r="61" spans="3:6">
      <c r="C61" s="4"/>
      <c r="D61" s="4"/>
      <c r="E61"/>
      <c r="F61"/>
    </row>
    <row r="62" spans="3:6">
      <c r="C62" s="4"/>
      <c r="D62" s="4"/>
      <c r="E62"/>
      <c r="F62"/>
    </row>
    <row r="63" spans="3:6">
      <c r="C63" s="4"/>
      <c r="D63" s="4"/>
      <c r="E63"/>
      <c r="F63"/>
    </row>
    <row r="64" spans="3:6">
      <c r="C64" s="4"/>
      <c r="D64" s="4"/>
      <c r="E64"/>
      <c r="F64"/>
    </row>
    <row r="65" spans="3:6">
      <c r="C65" s="4"/>
      <c r="D65" s="4"/>
      <c r="E65"/>
      <c r="F65"/>
    </row>
    <row r="66" spans="3:6">
      <c r="C66" s="4"/>
      <c r="D66" s="4"/>
      <c r="E66"/>
      <c r="F66"/>
    </row>
    <row r="67" spans="3:6">
      <c r="C67" s="4"/>
      <c r="D67" s="4"/>
      <c r="E67"/>
      <c r="F67"/>
    </row>
    <row r="68" spans="3:6">
      <c r="C68" s="4"/>
      <c r="D68" s="4"/>
      <c r="E68"/>
      <c r="F68"/>
    </row>
    <row r="69" spans="3:6">
      <c r="C69" s="4"/>
      <c r="D69" s="4"/>
      <c r="E69"/>
      <c r="F69"/>
    </row>
    <row r="70" spans="3:6">
      <c r="C70" s="4"/>
      <c r="D70" s="4"/>
      <c r="E70"/>
      <c r="F70"/>
    </row>
    <row r="71" spans="3:6">
      <c r="C71" s="4"/>
      <c r="D71" s="4"/>
      <c r="E71"/>
      <c r="F71"/>
    </row>
    <row r="72" spans="3:6">
      <c r="C72" s="4"/>
      <c r="D72" s="4"/>
      <c r="E72"/>
      <c r="F72"/>
    </row>
    <row r="73" spans="3:6">
      <c r="C73" s="4"/>
      <c r="D73" s="4"/>
      <c r="E73"/>
      <c r="F73"/>
    </row>
    <row r="74" spans="3:6">
      <c r="C74" s="4"/>
      <c r="D74" s="4"/>
      <c r="E74"/>
      <c r="F74"/>
    </row>
    <row r="75" spans="3:6">
      <c r="C75" s="4"/>
      <c r="D75" s="4"/>
      <c r="E75"/>
      <c r="F75"/>
    </row>
    <row r="76" spans="3:6">
      <c r="C76" s="4"/>
      <c r="D76" s="4"/>
      <c r="E76"/>
      <c r="F76"/>
    </row>
    <row r="77" spans="3:6">
      <c r="C77" s="4"/>
      <c r="D77" s="4"/>
      <c r="E77"/>
      <c r="F77"/>
    </row>
    <row r="78" spans="3:6">
      <c r="C78" s="4"/>
      <c r="D78" s="4"/>
      <c r="E78"/>
      <c r="F78"/>
    </row>
    <row r="79" spans="3:6">
      <c r="C79" s="4"/>
      <c r="D79" s="4"/>
      <c r="E79"/>
      <c r="F79"/>
    </row>
    <row r="80" spans="3:6">
      <c r="C80" s="4"/>
      <c r="D80" s="4"/>
      <c r="E80"/>
      <c r="F80"/>
    </row>
    <row r="81" spans="3:6">
      <c r="C81" s="4"/>
      <c r="D81" s="4"/>
      <c r="E81"/>
      <c r="F81"/>
    </row>
    <row r="82" spans="3:6">
      <c r="C82" s="4"/>
      <c r="D82" s="4"/>
      <c r="E82"/>
      <c r="F82"/>
    </row>
    <row r="83" spans="3:6">
      <c r="C83" s="4"/>
      <c r="D83" s="4"/>
      <c r="E83"/>
      <c r="F83"/>
    </row>
    <row r="84" spans="3:6">
      <c r="C84" s="4"/>
      <c r="D84" s="4"/>
      <c r="E84"/>
      <c r="F84"/>
    </row>
    <row r="85" spans="3:6">
      <c r="C85" s="4"/>
      <c r="D85" s="4"/>
      <c r="E85"/>
      <c r="F85"/>
    </row>
    <row r="86" spans="3:6">
      <c r="C86" s="4"/>
      <c r="D86" s="4"/>
      <c r="E86"/>
      <c r="F86"/>
    </row>
    <row r="87" spans="3:6">
      <c r="C87" s="4"/>
      <c r="D87" s="4"/>
      <c r="E87"/>
      <c r="F87"/>
    </row>
    <row r="88" spans="3:6">
      <c r="C88" s="4"/>
      <c r="D88" s="4"/>
      <c r="E88"/>
      <c r="F88"/>
    </row>
    <row r="89" spans="3:6">
      <c r="C89" s="4"/>
      <c r="D89" s="4"/>
      <c r="E89"/>
      <c r="F89"/>
    </row>
    <row r="90" spans="3:6">
      <c r="C90" s="4"/>
      <c r="D90" s="4"/>
      <c r="E90"/>
      <c r="F90"/>
    </row>
    <row r="91" spans="3:6">
      <c r="C91" s="4"/>
      <c r="D91" s="4"/>
      <c r="E91"/>
      <c r="F91"/>
    </row>
    <row r="92" spans="3:6">
      <c r="C92" s="4"/>
      <c r="D92" s="4"/>
      <c r="E92"/>
      <c r="F92"/>
    </row>
    <row r="93" spans="3:6">
      <c r="C93" s="4"/>
      <c r="D93" s="4"/>
      <c r="E93"/>
      <c r="F93"/>
    </row>
    <row r="94" spans="3:6">
      <c r="C94" s="4"/>
      <c r="D94" s="4"/>
      <c r="E94"/>
      <c r="F94"/>
    </row>
    <row r="95" spans="3:6">
      <c r="C95" s="4"/>
      <c r="D95" s="4"/>
      <c r="E95"/>
      <c r="F95"/>
    </row>
    <row r="96" spans="3:6">
      <c r="C96" s="4"/>
      <c r="D96" s="4"/>
      <c r="E96"/>
      <c r="F96"/>
    </row>
    <row r="97" spans="3:6">
      <c r="C97" s="4"/>
      <c r="D97" s="4"/>
      <c r="E97"/>
      <c r="F97"/>
    </row>
    <row r="98" spans="3:6">
      <c r="C98" s="4"/>
      <c r="D98" s="4"/>
      <c r="E98"/>
      <c r="F98"/>
    </row>
    <row r="99" spans="3:6">
      <c r="C99" s="4"/>
      <c r="D99" s="4"/>
      <c r="E99"/>
      <c r="F99"/>
    </row>
    <row r="100" spans="3:6">
      <c r="C100" s="4"/>
      <c r="D100" s="4"/>
      <c r="E100"/>
      <c r="F100"/>
    </row>
    <row r="101" spans="3:6">
      <c r="C101" s="4"/>
      <c r="D101" s="4"/>
      <c r="E101"/>
      <c r="F101"/>
    </row>
    <row r="102" spans="3:6">
      <c r="C102" s="4"/>
      <c r="D102" s="4"/>
      <c r="E102"/>
      <c r="F102"/>
    </row>
    <row r="103" spans="3:6">
      <c r="C103" s="4"/>
      <c r="D103" s="4"/>
      <c r="E103"/>
      <c r="F103"/>
    </row>
    <row r="104" spans="3:6">
      <c r="C104" s="4"/>
      <c r="D104" s="4"/>
      <c r="E104"/>
      <c r="F104"/>
    </row>
    <row r="105" spans="3:6">
      <c r="C105" s="4"/>
      <c r="D105" s="4"/>
      <c r="E105"/>
      <c r="F105"/>
    </row>
    <row r="106" spans="3:6">
      <c r="C106" s="4"/>
      <c r="D106" s="4"/>
      <c r="E106"/>
      <c r="F106"/>
    </row>
    <row r="107" spans="3:6">
      <c r="E107" s="4"/>
      <c r="F107" s="4"/>
    </row>
    <row r="108" spans="3:6">
      <c r="E108" s="4"/>
      <c r="F108" s="4"/>
    </row>
    <row r="109" spans="3:6">
      <c r="E109" s="4"/>
      <c r="F109" s="4"/>
    </row>
    <row r="110" spans="3:6">
      <c r="E110" s="4"/>
      <c r="F110" s="4"/>
    </row>
    <row r="111" spans="3:6">
      <c r="E111" s="4"/>
      <c r="F111" s="4"/>
    </row>
    <row r="112" spans="3:6">
      <c r="E112" s="4"/>
      <c r="F112" s="4"/>
    </row>
    <row r="113" spans="5:6">
      <c r="E113" s="4"/>
      <c r="F113" s="4"/>
    </row>
    <row r="114" spans="5:6">
      <c r="E114" s="4"/>
      <c r="F114" s="4"/>
    </row>
    <row r="115" spans="5:6">
      <c r="E115" s="4"/>
      <c r="F115" s="4"/>
    </row>
    <row r="116" spans="5:6">
      <c r="E116" s="4"/>
      <c r="F116" s="4"/>
    </row>
    <row r="117" spans="5:6">
      <c r="E117" s="4"/>
      <c r="F117" s="4"/>
    </row>
  </sheetData>
  <mergeCells count="3">
    <mergeCell ref="A1:R1"/>
    <mergeCell ref="A2:R2"/>
    <mergeCell ref="K14:R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Pirok</dc:creator>
  <cp:lastModifiedBy>Bob Pirok</cp:lastModifiedBy>
  <dcterms:created xsi:type="dcterms:W3CDTF">2024-12-25T09:59:39Z</dcterms:created>
  <dcterms:modified xsi:type="dcterms:W3CDTF">2025-07-08T11:06:51Z</dcterms:modified>
</cp:coreProperties>
</file>